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<sst xmlns="http://schemas.openxmlformats.org/spreadsheetml/2006/main" count="86" uniqueCount="85">
  <si>
    <t>Opmerking</t>
  </si>
  <si>
    <t>Kindergeld</t>
  </si>
  <si>
    <t>Aan de hand van deze vindt u hier een samengestelde tabel met alle inkomsten per maand</t>
  </si>
  <si>
    <t>Man/mnd</t>
  </si>
  <si>
    <t>Vrouw/mnd</t>
  </si>
  <si>
    <t>Man/jaar</t>
  </si>
  <si>
    <t>Vrouw/jaar</t>
  </si>
  <si>
    <t>Gemiddelde</t>
  </si>
  <si>
    <t>Huwelijksjaar, man volgt vrouw naar Zedelgem</t>
  </si>
  <si>
    <t>Vrouw promoveert, man volgt vrouw naar Kortrijk</t>
  </si>
  <si>
    <t>Problemen in Revalidatiecentrum; stuk werkloosh</t>
  </si>
  <si>
    <t>Geboorte zoon Floris, man werkt nooit weekend meer</t>
  </si>
  <si>
    <t>Spitsurensysteem vrouw: zaterdagsupplement</t>
  </si>
  <si>
    <t>Man: naar parttime + rest zelfstandig</t>
  </si>
  <si>
    <t>Problemen werk vrouw; stuk werkloosheid</t>
  </si>
  <si>
    <t>Naar nieuw huis; oud huis meerwaardebelasting op man</t>
  </si>
  <si>
    <t>Hierna vindt u alle belastbare inkomsten vanuit de aanslagbiljetten vanaf het jaar van huwelijk in 1989.</t>
  </si>
  <si>
    <t xml:space="preserve">U zult merken dat er een gelijkwaardig diploma was, gelijkaardige inkomsten, en dat de man minstens </t>
  </si>
  <si>
    <t>evenveel voor de kinderen zorgde en sinds de geboorte van Floris (1992) NOOIT één weekend werkte</t>
  </si>
  <si>
    <t>De vrouw daarentegen werkte o.a. elke zaterdag (met financieel supplement) en 's avonds dikwijls tot 19h</t>
  </si>
  <si>
    <t>Vanaf hier: aanslagbiljetten in Euro</t>
  </si>
  <si>
    <t>Man bouwt grootdeels zelf huis in Bellegem; laag inkomen</t>
  </si>
  <si>
    <t>Jaartal</t>
  </si>
  <si>
    <t>Marieke wordt geboren</t>
  </si>
  <si>
    <t>Loopbaanonderbreking, beiden gaan 100% voor 3 kids nu</t>
  </si>
  <si>
    <t>Stientje wordt geboren (1) besluit weinig werken, veel genieten</t>
  </si>
  <si>
    <t>1. Man wil 4 kinderen, vrouw 3. Besluiten beiden kaskrediet van 12500 EUR op gezinsrekening te nemen en voluit voor 3 te gaan en puur genieten.</t>
  </si>
  <si>
    <t>0. Spaargelden nochtans helemaal op door nieuwbouw (zelf gezet door man, kostprijs 4,5 mio BEF voor zeer groot huis; alle elektriciteit ook zelf gelegd)</t>
  </si>
  <si>
    <t>Uitkijken voor verkoop huis en bouwgrond (0)</t>
  </si>
  <si>
    <t>Beiden moeten meer werken om financiële put te dempen</t>
  </si>
  <si>
    <t>2004**</t>
  </si>
  <si>
    <t>Opmerking 2 na scheiding en grondige fiscale controle!!!!</t>
  </si>
  <si>
    <t>Opmerking 2 aangifte met camionette 210.000 km op 7 jaar</t>
  </si>
  <si>
    <t>2. Het onvoorstelbare gebeurt: Voor kortgeding verklaart men compleet, maar ook compleet willekeurig dat de man MINSTENS 6000 EUR verdient en dit</t>
  </si>
  <si>
    <t>wordt letterlijk opgenomen in de kortgedingbeschikking. De man laat dit taxeren voor het laatste huwelijksjaar om de vrouw te dwingen tot bekentenis wat</t>
  </si>
  <si>
    <t>lukt, en laat intussen ook de 7de afschrijving van de camionette herzien (gedwongen roerende inbeslagneming en verkoop) en raamt gerechtskosten in</t>
  </si>
  <si>
    <t>samenspraak met bevriend rechtsspecialist die o.a. goed rechter D'Hulst kent. Het verschil is bruto de 4.050 EUR exclusief BTW = / 121 X 100 = 3.347,10</t>
  </si>
  <si>
    <t>en de raming van de provisie voor de rechtszaak op exact 5.000 EUR. Er komt een grondige controle, inclusief het indiciair tekort omdat de vrouw in dat</t>
  </si>
  <si>
    <t>jaar over de gezamenlijke gezinsrekening 10.000 EUR extra aan kledij uitgegeven geeft, maar de gezinsrekening 001-2098681-65 die door beiden in 2002 bij</t>
  </si>
  <si>
    <t>de geboorte van Stientje tot een kaskrediet werd omgevormd, vertoont een daling van liefst… 12.186,35 EUR tussen 31/12/2003 en 31/12/2004!!!</t>
  </si>
  <si>
    <t>Ik dwing de belastingen toch tot een taxatie van ambtswege, en daar plooit mijn echtgenote op en bevestigt ook de AOIF-controledienst op de 3de</t>
  </si>
  <si>
    <t>verdieping Hoveniersstraat en de hoogste inspecteur Pillaert (die nu voor heel de provincie de bezwaarschriften behandeld te Brugge en om kwalitatieve</t>
  </si>
  <si>
    <t xml:space="preserve">redenen dus tot de hoogste rangen promoveerde in Rode Haanstraat), bevestigde het behoud van deze taxatie.  </t>
  </si>
  <si>
    <t>In de rangen van de belastingen is de afschuw versus deze zaak trouwens immens, daar ik persoonlijk zeer nauw betrokken was met hen in de opsporing</t>
  </si>
  <si>
    <t>van fraude van o.a. Bisschop Dominique, Geert Masschelein en nog steeds op informaticavlak adviezen verleen of zelfs trucs uithaal om zware fraudeurs</t>
  </si>
  <si>
    <t>via de BBI te laten correctioneel vervolgen (vraag maar aan onderzoeksrechter Luc Tack uit Kortrijk naar mijn reputatie).</t>
  </si>
  <si>
    <t>En uit deze tabel blijkt duidelijk totaal onmogelijke alimentatie</t>
  </si>
  <si>
    <t>van 900 EUR per maand van man naar vrouw die ook kinder-</t>
  </si>
  <si>
    <t>bijslag krijgt, en man zware hypotheek moet aflossen (3)</t>
  </si>
  <si>
    <t>3. Voor het jaar 2009 staan de cijfers niet vast. De man verliest gigantisch veel tijd van 2005-2010 met de processen puur maar om recht te bekomen, maar</t>
  </si>
  <si>
    <t>het omgekeerde effect is dat het hem uitermate intelligent maakt. Dramatisch is wel dat hij geen loontrekkende interims meer kan doen, omdat 100% van</t>
  </si>
  <si>
    <t xml:space="preserve">het loon in beslag wordt genomen. </t>
  </si>
  <si>
    <t>Extra bewijs voor de nonsens: De zoon waarvan beweerd werd dat de vader onmogelijk deed met hem, komt bij hem inwonen vanaf juni 2009</t>
  </si>
  <si>
    <t>samen met het kleinste zusje. Het jongste zusje wordt door de moeder eerst met brutaal geweld (5 man/vrouw woninginbraak) en dan met</t>
  </si>
  <si>
    <t>een gerechtsdeurwaarder en nogmaals na een belofte het NIET te doen uit haar school gehaald met alle trauma's voor het kind vandien.</t>
  </si>
  <si>
    <t>En het gerecht… wil de man correctioneel nu niet alleen 6 maanden voorwaardelijk geven voor niet betaling onderhoudsgeld, maar…</t>
  </si>
  <si>
    <t>definitief. Voor de man zijn idealisme, kan dit echter alleen de mooiste decoratie voor integriteit en trouw zijn, die hij zich kan indenken.</t>
  </si>
  <si>
    <t>Doe maar. De man komt uit een gezin van 11 kinderen en leert al heel zijn leven bij. Hoe moeilijker het leven, hoe mooier de belevenis.</t>
  </si>
  <si>
    <t>En hoe mooier de boekenreeksen die hij internationaal plant, samen met hoe hoogbegaafdheid ontstaat of… kapotgaat (bij zijn zoon die</t>
  </si>
  <si>
    <t>een IQ had van 148, zie http://florisvanbelle.be/iq.pdf maar zijn korte termijngeheugen werd grootdeels verwoest door 10 jaar rilatine/concerta).</t>
  </si>
  <si>
    <t>Voor waar en echt verklaard door zoon Floris en vader Jean Marc VAN BELLE, rebelse Van Belletje Van Bellegem, februari 2010</t>
  </si>
  <si>
    <t>ook voor de correctionele zitting van 08/02/2010 als kernbewijsstuk voor de farizeëende correctionele rechters, zoals 2000 jaar geleden al gebeurde</t>
  </si>
  <si>
    <t>met eentje die zei dat er 130 zondagswetten waren maar dat men de geest van de wet niet meer naleefde (legalisme ipv recht).</t>
  </si>
  <si>
    <t>Ook ter info: Op 29/12/2005 wordt 1.522,74 EUR van haar werk gestort als wedde vrouw. Op 8/7/2005 staat haar zichtrek. al op +4.914,80 EUR. Die van de</t>
  </si>
  <si>
    <t>man continu tegen de limiet van -12.500 EUR bij Fortis en -8.000 EUR bij KBC en moet hij de helft van de vakanties zonder één eurocent kindergeld financieren.</t>
  </si>
  <si>
    <t>De vrouw maakt ook drie verzekeringsspaarrekeningen aan voor de drie kinderen en spaart (maar zij blijft zelf de begunstigde tot meerderjarigheid).</t>
  </si>
  <si>
    <t>Vanaf 2005: alle lasten voor man; alle lusten voor vrouw incl</t>
  </si>
  <si>
    <t>Geraamd inkomen vrouw; geen Bvmeer want 3 KTL, verhoogd KDB</t>
  </si>
  <si>
    <t>Echtgenote heeft veel geld nodig omwille van merkkledij</t>
  </si>
  <si>
    <t>Vrouw vraagt Davo-voorschotten!!!!!!</t>
  </si>
  <si>
    <t>Man heeft dus enkel schuld versus Davo juridisch!</t>
  </si>
  <si>
    <t>Kinderbijslag excl. Naar moeder ondanks helft vakanties vader!</t>
  </si>
  <si>
    <t>Hypotheek</t>
  </si>
  <si>
    <t>Netto man</t>
  </si>
  <si>
    <t>Netto vrouw</t>
  </si>
  <si>
    <t>-900 EUR alimentatie!!!</t>
  </si>
  <si>
    <t>+900 EUR!!!!!</t>
  </si>
  <si>
    <t>5.</t>
  </si>
  <si>
    <t>4. Deze kolom maakt de nonsens dus absoluut duidelijk en leidt tot marginaliteit.</t>
  </si>
  <si>
    <t>5. Let op: vanaf 2010 zou de situatie moeten verbeteren omdat de zaak ten gronde normaal deze nonsens moet vernietigen met terugwerkende kracht (tenzij</t>
  </si>
  <si>
    <t>de rechters te laf zijn daarvoor, maar dan is alle negatieve publiciteit hieromtrent voor hun geweten), en ook omdat Floris nu bij de vader woont en hij geen</t>
  </si>
  <si>
    <t>problemen lijkt te hebben met de zeer zuinige levensstijl en zijn 'kindergeld' voor de vader meer dan voldoende dekkend is voor de Don Bosco-facturen.</t>
  </si>
  <si>
    <t>Bovendien brengt een kind in huis meer structuur dan dat ze energie vraagt van een zeer actieve vader die streng opvoedt en zich weinig zorgen maakt door</t>
  </si>
  <si>
    <t>zijn goede gezondheid en omdat hij leerde 'niet te doen wa da tie gèren doet, moa gèren te doen wa da tie doet'.</t>
  </si>
  <si>
    <t>6. Kolom netto man/vrouw: voor echtscheiding hypotheek elk helft ten laste; kinderbijslag elk helft ten bate; nadien: situatie door rechter Pieters beslist!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</si>
</sst>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workbookViewId="0" topLeftCell="A13">
      <selection activeCell="I25" sqref="I25"/>
    </sheetView>
  </sheetViews>
  <sheetFormatPr defaultColWidth="9.140625" defaultRowHeight="12.75"/>
  <cols>
    <col min="1" max="1" width="13.421875" style="0" customWidth="1"/>
    <col min="2" max="2" width="12.7109375" style="0" customWidth="1"/>
    <col min="3" max="9" width="15.28125" style="0" customWidth="1"/>
  </cols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6" ht="12.75">
      <c r="A6" t="s">
        <v>2</v>
      </c>
    </row>
    <row r="8" spans="1:10" ht="12.75">
      <c r="A8" s="1" t="s">
        <v>22</v>
      </c>
      <c r="B8" s="1" t="s">
        <v>5</v>
      </c>
      <c r="C8" s="3" t="s">
        <v>6</v>
      </c>
      <c r="D8" s="3" t="s">
        <v>3</v>
      </c>
      <c r="E8" s="3" t="s">
        <v>72</v>
      </c>
      <c r="F8" s="3" t="s">
        <v>73</v>
      </c>
      <c r="G8" s="3" t="s">
        <v>4</v>
      </c>
      <c r="H8" s="3" t="s">
        <v>1</v>
      </c>
      <c r="I8" s="3" t="s">
        <v>74</v>
      </c>
      <c r="J8" s="2" t="s">
        <v>0</v>
      </c>
    </row>
    <row r="9" spans="1:10" ht="12.75">
      <c r="A9">
        <v>1989</v>
      </c>
      <c r="B9" s="5">
        <f>618788/40.3399</f>
        <v>15339.353840738326</v>
      </c>
      <c r="C9" s="5">
        <v>14322.5</v>
      </c>
      <c r="D9" s="5">
        <f>B9/12</f>
        <v>1278.279486728194</v>
      </c>
      <c r="E9" s="5"/>
      <c r="F9" s="11">
        <f>D9-(E9/2)+(H9/2)</f>
        <v>1278.279486728194</v>
      </c>
      <c r="G9" s="5">
        <f>C9/12</f>
        <v>1193.5416666666667</v>
      </c>
      <c r="H9" s="4"/>
      <c r="I9" s="12">
        <f>G9-(E9/2)+(H9/2)</f>
        <v>1193.5416666666667</v>
      </c>
      <c r="J9" t="s">
        <v>8</v>
      </c>
    </row>
    <row r="10" spans="1:10" ht="12.75">
      <c r="A10">
        <v>1990</v>
      </c>
      <c r="B10" s="5">
        <v>14200.3</v>
      </c>
      <c r="C10" s="5">
        <v>14400.4</v>
      </c>
      <c r="D10" s="5">
        <f aca="true" t="shared" si="0" ref="D10:D30">B10/12</f>
        <v>1183.3583333333333</v>
      </c>
      <c r="E10" s="5">
        <f>13500/40.3399</f>
        <v>334.6562584438732</v>
      </c>
      <c r="F10" s="11">
        <f aca="true" t="shared" si="1" ref="F10:F25">D10-(E10/2)+(H10/2)</f>
        <v>1016.0302041113968</v>
      </c>
      <c r="G10" s="5">
        <f aca="true" t="shared" si="2" ref="G10:G30">C10/12</f>
        <v>1200.0333333333333</v>
      </c>
      <c r="H10" s="4"/>
      <c r="I10" s="12">
        <f aca="true" t="shared" si="3" ref="I10:I25">G10-(E10/2)+(H10/2)</f>
        <v>1032.7052041113966</v>
      </c>
      <c r="J10" t="s">
        <v>9</v>
      </c>
    </row>
    <row r="11" spans="1:10" ht="12.75">
      <c r="A11">
        <v>1991</v>
      </c>
      <c r="B11" s="5">
        <f>565537/40.3399</f>
        <v>14019.29603196835</v>
      </c>
      <c r="C11" s="5">
        <f>400159/40.3399</f>
        <v>9919.68249797347</v>
      </c>
      <c r="D11" s="5">
        <f t="shared" si="0"/>
        <v>1168.2746693306958</v>
      </c>
      <c r="E11" s="5">
        <f aca="true" t="shared" si="4" ref="E11:E17">13500/40.3399</f>
        <v>334.6562584438732</v>
      </c>
      <c r="F11" s="11">
        <f t="shared" si="1"/>
        <v>1000.9465401087592</v>
      </c>
      <c r="G11" s="5">
        <f t="shared" si="2"/>
        <v>826.6402081644559</v>
      </c>
      <c r="H11" s="4"/>
      <c r="I11" s="12">
        <f t="shared" si="3"/>
        <v>659.3120789425193</v>
      </c>
      <c r="J11" t="s">
        <v>10</v>
      </c>
    </row>
    <row r="12" spans="1:10" ht="12.75">
      <c r="A12">
        <v>1992</v>
      </c>
      <c r="B12" s="5">
        <v>12600.34</v>
      </c>
      <c r="C12" s="5">
        <f>495384/40.3399</f>
        <v>12280.248587626642</v>
      </c>
      <c r="D12" s="5">
        <f t="shared" si="0"/>
        <v>1050.0283333333334</v>
      </c>
      <c r="E12" s="5">
        <f t="shared" si="4"/>
        <v>334.6562584438732</v>
      </c>
      <c r="F12" s="11">
        <f t="shared" si="1"/>
        <v>913.6868947080518</v>
      </c>
      <c r="G12" s="5">
        <f t="shared" si="2"/>
        <v>1023.3540489688868</v>
      </c>
      <c r="H12" s="4">
        <f>2500/40.3399</f>
        <v>61.97338119330985</v>
      </c>
      <c r="I12" s="12">
        <f t="shared" si="3"/>
        <v>887.0126103436052</v>
      </c>
      <c r="J12" t="s">
        <v>11</v>
      </c>
    </row>
    <row r="13" spans="1:10" ht="12.75">
      <c r="A13">
        <v>1993</v>
      </c>
      <c r="B13" s="5">
        <f>560102/40.3399</f>
        <v>13884.565901254093</v>
      </c>
      <c r="C13" s="5">
        <f>495384/40.3399</f>
        <v>12280.248587626642</v>
      </c>
      <c r="D13" s="5">
        <f t="shared" si="0"/>
        <v>1157.047158437841</v>
      </c>
      <c r="E13" s="5">
        <f t="shared" si="4"/>
        <v>334.6562584438732</v>
      </c>
      <c r="F13" s="11">
        <f t="shared" si="1"/>
        <v>1021.3254536244925</v>
      </c>
      <c r="G13" s="5">
        <f t="shared" si="2"/>
        <v>1023.3540489688868</v>
      </c>
      <c r="H13" s="4">
        <f>2550/40.3399</f>
        <v>63.212848817176045</v>
      </c>
      <c r="I13" s="12">
        <f t="shared" si="3"/>
        <v>887.6323441555382</v>
      </c>
      <c r="J13" t="s">
        <v>12</v>
      </c>
    </row>
    <row r="14" spans="1:10" ht="12.75">
      <c r="A14">
        <v>1994</v>
      </c>
      <c r="B14" s="5">
        <f>374569/40.3399</f>
        <v>9285.32296807875</v>
      </c>
      <c r="C14" s="5">
        <f>489846/40.3399</f>
        <v>12142.965153607223</v>
      </c>
      <c r="D14" s="5">
        <f t="shared" si="0"/>
        <v>773.7769140065625</v>
      </c>
      <c r="E14" s="5">
        <f t="shared" si="4"/>
        <v>334.6562584438732</v>
      </c>
      <c r="F14" s="11">
        <f t="shared" si="1"/>
        <v>638.6873376813857</v>
      </c>
      <c r="G14" s="5">
        <f t="shared" si="2"/>
        <v>1011.913762800602</v>
      </c>
      <c r="H14" s="5">
        <f>2601/40.3399</f>
        <v>64.47710579351957</v>
      </c>
      <c r="I14" s="12">
        <f t="shared" si="3"/>
        <v>876.8241864754251</v>
      </c>
      <c r="J14" t="s">
        <v>13</v>
      </c>
    </row>
    <row r="15" spans="1:10" ht="12.75">
      <c r="A15">
        <v>1995</v>
      </c>
      <c r="B15" s="5">
        <f>343004/40.3399</f>
        <v>8502.847057132021</v>
      </c>
      <c r="C15" s="5">
        <f>455028/40.3399</f>
        <v>11279.849479051758</v>
      </c>
      <c r="D15" s="5">
        <f t="shared" si="0"/>
        <v>708.5705880943351</v>
      </c>
      <c r="E15" s="5">
        <f t="shared" si="4"/>
        <v>334.6562584438732</v>
      </c>
      <c r="F15" s="11">
        <f t="shared" si="1"/>
        <v>636.8921754061529</v>
      </c>
      <c r="G15" s="5">
        <f t="shared" si="2"/>
        <v>939.9874565876465</v>
      </c>
      <c r="H15" s="5">
        <f>7717/40.3399</f>
        <v>191.29943306750883</v>
      </c>
      <c r="I15" s="12">
        <f t="shared" si="3"/>
        <v>868.3090438994643</v>
      </c>
      <c r="J15" t="s">
        <v>23</v>
      </c>
    </row>
    <row r="16" spans="1:10" ht="12.75">
      <c r="A16">
        <v>1996</v>
      </c>
      <c r="B16" s="5">
        <f>351200/40.3399</f>
        <v>8706.020590036167</v>
      </c>
      <c r="C16" s="5">
        <f>353411/40.3399</f>
        <v>8760.829848363532</v>
      </c>
      <c r="D16" s="5">
        <f t="shared" si="0"/>
        <v>725.5017158363472</v>
      </c>
      <c r="E16" s="5">
        <f t="shared" si="4"/>
        <v>334.6562584438732</v>
      </c>
      <c r="F16" s="11">
        <f t="shared" si="1"/>
        <v>651.9021283311724</v>
      </c>
      <c r="G16" s="5">
        <f t="shared" si="2"/>
        <v>730.0691540302943</v>
      </c>
      <c r="H16" s="5">
        <f>7562/40.3399</f>
        <v>187.45708343352362</v>
      </c>
      <c r="I16" s="12">
        <f t="shared" si="3"/>
        <v>656.4695665251195</v>
      </c>
      <c r="J16" t="s">
        <v>14</v>
      </c>
    </row>
    <row r="17" spans="1:10" ht="12.75">
      <c r="A17">
        <v>1997</v>
      </c>
      <c r="B17" s="5">
        <f>326401/40.3399</f>
        <v>8091.269437951011</v>
      </c>
      <c r="C17" s="5">
        <f>407533/40.3399</f>
        <v>10102.479183141257</v>
      </c>
      <c r="D17" s="5">
        <f t="shared" si="0"/>
        <v>674.2724531625843</v>
      </c>
      <c r="E17" s="5">
        <f t="shared" si="4"/>
        <v>334.6562584438732</v>
      </c>
      <c r="F17" s="11">
        <f t="shared" si="1"/>
        <v>602.5444617694475</v>
      </c>
      <c r="G17" s="5">
        <f t="shared" si="2"/>
        <v>841.8732652617714</v>
      </c>
      <c r="H17" s="4">
        <f>7713/40.3399</f>
        <v>191.20027565759955</v>
      </c>
      <c r="I17" s="12">
        <f t="shared" si="3"/>
        <v>770.1452738686346</v>
      </c>
      <c r="J17" t="s">
        <v>28</v>
      </c>
    </row>
    <row r="18" spans="1:10" ht="12.75">
      <c r="A18">
        <v>1998</v>
      </c>
      <c r="B18" s="5">
        <f>235844/40.3399</f>
        <v>5846.420045661987</v>
      </c>
      <c r="C18" s="5">
        <f>459406/40.3399</f>
        <v>11388.377264197481</v>
      </c>
      <c r="D18" s="5">
        <f t="shared" si="0"/>
        <v>487.2016704718323</v>
      </c>
      <c r="E18" s="5">
        <v>818.84</v>
      </c>
      <c r="F18" s="11">
        <f t="shared" si="1"/>
        <v>179.21970080904185</v>
      </c>
      <c r="G18" s="5">
        <f t="shared" si="2"/>
        <v>949.0314386831234</v>
      </c>
      <c r="H18" s="4">
        <f>8184/40.3399</f>
        <v>202.87606067441914</v>
      </c>
      <c r="I18" s="12">
        <f t="shared" si="3"/>
        <v>641.0494690203329</v>
      </c>
      <c r="J18" t="s">
        <v>21</v>
      </c>
    </row>
    <row r="19" spans="1:10" ht="12.75">
      <c r="A19">
        <v>1999</v>
      </c>
      <c r="B19" s="5">
        <f>601848/40.3399</f>
        <v>14919.422209772458</v>
      </c>
      <c r="C19" s="5">
        <f>496527/40.3399</f>
        <v>12308.582817508224</v>
      </c>
      <c r="D19" s="5">
        <f t="shared" si="0"/>
        <v>1243.2851841477047</v>
      </c>
      <c r="E19" s="5">
        <v>818.84</v>
      </c>
      <c r="F19" s="11">
        <f t="shared" si="1"/>
        <v>937.3501841477047</v>
      </c>
      <c r="G19" s="5">
        <f t="shared" si="2"/>
        <v>1025.715234792352</v>
      </c>
      <c r="H19" s="4">
        <v>206.97</v>
      </c>
      <c r="I19" s="12">
        <f t="shared" si="3"/>
        <v>719.780234792352</v>
      </c>
      <c r="J19" t="s">
        <v>15</v>
      </c>
    </row>
    <row r="20" spans="1:10" ht="12.75">
      <c r="A20">
        <v>2000</v>
      </c>
      <c r="B20" s="5">
        <v>12710.15</v>
      </c>
      <c r="C20" s="5">
        <v>11759.14</v>
      </c>
      <c r="D20" s="5">
        <f t="shared" si="0"/>
        <v>1059.1791666666666</v>
      </c>
      <c r="E20" s="5">
        <v>818.84</v>
      </c>
      <c r="F20" s="11">
        <f t="shared" si="1"/>
        <v>755.3141666666666</v>
      </c>
      <c r="G20" s="5">
        <f t="shared" si="2"/>
        <v>979.9283333333333</v>
      </c>
      <c r="H20" s="4">
        <v>211.11</v>
      </c>
      <c r="I20" s="12">
        <f t="shared" si="3"/>
        <v>676.0633333333333</v>
      </c>
      <c r="J20" t="s">
        <v>20</v>
      </c>
    </row>
    <row r="21" spans="1:10" ht="12.75">
      <c r="A21">
        <v>2001</v>
      </c>
      <c r="B21" s="5">
        <v>11386.69</v>
      </c>
      <c r="C21" s="5">
        <v>10847.58</v>
      </c>
      <c r="D21" s="5">
        <f t="shared" si="0"/>
        <v>948.8908333333334</v>
      </c>
      <c r="E21" s="5">
        <v>818.84</v>
      </c>
      <c r="F21" s="11">
        <f t="shared" si="1"/>
        <v>757.8258333333333</v>
      </c>
      <c r="G21" s="5">
        <f t="shared" si="2"/>
        <v>903.965</v>
      </c>
      <c r="H21" s="4">
        <v>436.71</v>
      </c>
      <c r="I21" s="12">
        <f t="shared" si="3"/>
        <v>712.9</v>
      </c>
      <c r="J21" t="s">
        <v>25</v>
      </c>
    </row>
    <row r="22" spans="1:10" ht="12.75">
      <c r="A22">
        <v>2002</v>
      </c>
      <c r="B22" s="5">
        <v>8421.34</v>
      </c>
      <c r="C22" s="5">
        <v>3609.14</v>
      </c>
      <c r="D22" s="5">
        <f t="shared" si="0"/>
        <v>701.7783333333333</v>
      </c>
      <c r="E22" s="5">
        <v>818.84</v>
      </c>
      <c r="F22" s="11">
        <f t="shared" si="1"/>
        <v>515.0683333333333</v>
      </c>
      <c r="G22" s="5">
        <f t="shared" si="2"/>
        <v>300.76166666666666</v>
      </c>
      <c r="H22" s="4">
        <v>445.42</v>
      </c>
      <c r="I22" s="12">
        <f t="shared" si="3"/>
        <v>114.05166666666665</v>
      </c>
      <c r="J22" t="s">
        <v>24</v>
      </c>
    </row>
    <row r="23" spans="1:10" ht="12.75">
      <c r="A23">
        <v>2003</v>
      </c>
      <c r="B23" s="5">
        <v>9493.28</v>
      </c>
      <c r="C23" s="5">
        <v>12703.12</v>
      </c>
      <c r="D23" s="5">
        <f t="shared" si="0"/>
        <v>791.1066666666667</v>
      </c>
      <c r="E23" s="5">
        <v>818.84</v>
      </c>
      <c r="F23" s="11">
        <f t="shared" si="1"/>
        <v>608.8466666666667</v>
      </c>
      <c r="G23" s="5">
        <f t="shared" si="2"/>
        <v>1058.5933333333335</v>
      </c>
      <c r="H23" s="4">
        <v>454.32</v>
      </c>
      <c r="I23" s="12">
        <f t="shared" si="3"/>
        <v>876.3333333333334</v>
      </c>
      <c r="J23" t="s">
        <v>29</v>
      </c>
    </row>
    <row r="24" spans="1:10" ht="12.75">
      <c r="A24">
        <v>2004</v>
      </c>
      <c r="B24" s="5">
        <v>8727.4</v>
      </c>
      <c r="C24" s="5">
        <v>13307.16</v>
      </c>
      <c r="D24" s="5">
        <f t="shared" si="0"/>
        <v>727.2833333333333</v>
      </c>
      <c r="E24" s="5">
        <v>818.84</v>
      </c>
      <c r="F24" s="11">
        <f t="shared" si="1"/>
        <v>545.0233333333333</v>
      </c>
      <c r="G24" s="5">
        <f t="shared" si="2"/>
        <v>1108.93</v>
      </c>
      <c r="H24" s="4">
        <v>454.32</v>
      </c>
      <c r="I24" s="12">
        <f t="shared" si="3"/>
        <v>926.67</v>
      </c>
      <c r="J24" t="s">
        <v>32</v>
      </c>
    </row>
    <row r="25" spans="1:10" ht="12.75">
      <c r="A25" s="6" t="s">
        <v>30</v>
      </c>
      <c r="B25" s="5">
        <f>16963.68</f>
        <v>16963.68</v>
      </c>
      <c r="C25" s="5">
        <v>13417.98</v>
      </c>
      <c r="D25" s="5">
        <f>B25/12</f>
        <v>1413.64</v>
      </c>
      <c r="E25" s="5">
        <v>818.84</v>
      </c>
      <c r="F25" s="11">
        <f t="shared" si="1"/>
        <v>1231.38</v>
      </c>
      <c r="G25" s="5">
        <f>C25/12</f>
        <v>1118.165</v>
      </c>
      <c r="H25" s="4">
        <v>454.32</v>
      </c>
      <c r="I25" s="12">
        <f t="shared" si="3"/>
        <v>935.9049999999999</v>
      </c>
      <c r="J25" t="s">
        <v>31</v>
      </c>
    </row>
    <row r="26" spans="1:10" ht="12.75">
      <c r="A26">
        <v>2005</v>
      </c>
      <c r="B26" s="5">
        <v>14085.96</v>
      </c>
      <c r="C26" s="5">
        <v>15800</v>
      </c>
      <c r="D26" s="5">
        <f t="shared" si="0"/>
        <v>1173.83</v>
      </c>
      <c r="E26" s="5">
        <v>818.84</v>
      </c>
      <c r="F26" s="9">
        <f>D26-E26</f>
        <v>354.9899999999999</v>
      </c>
      <c r="G26" s="5">
        <f t="shared" si="2"/>
        <v>1316.6666666666667</v>
      </c>
      <c r="H26" s="4">
        <v>600</v>
      </c>
      <c r="I26" s="10">
        <f>SUM(G26:H26)</f>
        <v>1916.6666666666667</v>
      </c>
      <c r="J26" t="s">
        <v>67</v>
      </c>
    </row>
    <row r="27" spans="1:10" ht="12.75">
      <c r="A27">
        <v>2006</v>
      </c>
      <c r="B27" s="5">
        <v>12891.5</v>
      </c>
      <c r="C27" s="5">
        <v>16050</v>
      </c>
      <c r="D27" s="5">
        <f t="shared" si="0"/>
        <v>1074.2916666666667</v>
      </c>
      <c r="E27" s="5">
        <v>818.84</v>
      </c>
      <c r="F27" s="9">
        <f>D27-E27</f>
        <v>255.4516666666667</v>
      </c>
      <c r="G27" s="5">
        <f t="shared" si="2"/>
        <v>1337.5</v>
      </c>
      <c r="H27" s="4">
        <v>632</v>
      </c>
      <c r="I27" s="10">
        <f>SUM(G27:H27)</f>
        <v>1969.5</v>
      </c>
      <c r="J27" t="s">
        <v>66</v>
      </c>
    </row>
    <row r="28" spans="1:10" ht="12.75">
      <c r="A28">
        <v>2007</v>
      </c>
      <c r="B28" s="5">
        <v>14197.55</v>
      </c>
      <c r="C28" s="5">
        <v>16235</v>
      </c>
      <c r="D28" s="5">
        <f t="shared" si="0"/>
        <v>1183.1291666666666</v>
      </c>
      <c r="E28" s="5">
        <v>818.84</v>
      </c>
      <c r="F28" s="9">
        <f>D28-E28</f>
        <v>364.2891666666666</v>
      </c>
      <c r="G28" s="5">
        <f t="shared" si="2"/>
        <v>1352.9166666666667</v>
      </c>
      <c r="H28" s="4">
        <v>650</v>
      </c>
      <c r="I28" s="10">
        <f>SUM(G28:H28)</f>
        <v>2002.9166666666667</v>
      </c>
      <c r="J28" t="s">
        <v>46</v>
      </c>
    </row>
    <row r="29" spans="1:10" ht="12.75">
      <c r="A29">
        <v>2008</v>
      </c>
      <c r="B29" s="5">
        <v>15063.13</v>
      </c>
      <c r="C29" s="5">
        <v>16410</v>
      </c>
      <c r="D29" s="5">
        <f t="shared" si="0"/>
        <v>1255.2608333333333</v>
      </c>
      <c r="E29" s="5">
        <v>818.84</v>
      </c>
      <c r="F29" s="9">
        <f>D29-E29</f>
        <v>436.42083333333323</v>
      </c>
      <c r="G29" s="5">
        <f t="shared" si="2"/>
        <v>1367.5</v>
      </c>
      <c r="H29" s="4">
        <v>668.34</v>
      </c>
      <c r="I29" s="10">
        <f>SUM(G29:H29)</f>
        <v>2035.8400000000001</v>
      </c>
      <c r="J29" t="s">
        <v>47</v>
      </c>
    </row>
    <row r="30" spans="1:10" ht="12.75">
      <c r="A30">
        <v>2009</v>
      </c>
      <c r="B30" s="5">
        <v>13200</v>
      </c>
      <c r="C30" s="5">
        <v>16530</v>
      </c>
      <c r="D30" s="5">
        <f t="shared" si="0"/>
        <v>1100</v>
      </c>
      <c r="E30" s="5">
        <v>818.84</v>
      </c>
      <c r="F30" s="9">
        <f>D30-E30</f>
        <v>281.15999999999997</v>
      </c>
      <c r="G30" s="5">
        <f t="shared" si="2"/>
        <v>1377.5</v>
      </c>
      <c r="H30" s="4">
        <v>675.67</v>
      </c>
      <c r="I30" s="10">
        <f>SUM(G30:H30)</f>
        <v>2053.17</v>
      </c>
      <c r="J30" t="s">
        <v>48</v>
      </c>
    </row>
    <row r="31" spans="1:10" ht="12.75">
      <c r="A31">
        <f>COUNT(A9:A30)</f>
        <v>21</v>
      </c>
      <c r="B31" s="5">
        <f>SUM(B9:B30)</f>
        <v>262535.8380825931</v>
      </c>
      <c r="C31" s="5">
        <f>SUM(C9:C30)</f>
        <v>275855.28341909626</v>
      </c>
      <c r="D31" s="5">
        <f>SUM(D9:D30)</f>
        <v>21877.98650688276</v>
      </c>
      <c r="E31" s="5"/>
      <c r="F31" s="5"/>
      <c r="G31" s="5">
        <f>SUM(G9:G30)</f>
        <v>22987.940284924687</v>
      </c>
      <c r="H31" s="5">
        <f>SUM(H9:H30)</f>
        <v>6851.676188637057</v>
      </c>
      <c r="I31" s="5"/>
      <c r="J31" s="5" t="s">
        <v>68</v>
      </c>
    </row>
    <row r="32" spans="1:10" ht="12.75">
      <c r="A32" t="s">
        <v>7</v>
      </c>
      <c r="B32" s="4">
        <f>B31/$A$31</f>
        <v>12501.706575361577</v>
      </c>
      <c r="C32" s="4">
        <f>C31/$A$31</f>
        <v>13135.965877099821</v>
      </c>
      <c r="D32" s="4">
        <f>D31/$A$31</f>
        <v>1041.8088812801313</v>
      </c>
      <c r="E32" s="4"/>
      <c r="F32" s="4"/>
      <c r="G32" s="4">
        <f>G31/$A$31</f>
        <v>1094.6638230916517</v>
      </c>
      <c r="H32" s="4">
        <f>H31/$A$31</f>
        <v>326.2702946970027</v>
      </c>
      <c r="I32" s="4"/>
      <c r="J32" t="s">
        <v>71</v>
      </c>
    </row>
    <row r="33" spans="1:10" ht="12.75">
      <c r="A33" t="s">
        <v>0</v>
      </c>
      <c r="B33" s="4"/>
      <c r="C33" s="4"/>
      <c r="D33" s="4"/>
      <c r="E33" s="4"/>
      <c r="F33" s="8" t="s">
        <v>75</v>
      </c>
      <c r="G33" s="4"/>
      <c r="H33" s="4"/>
      <c r="I33" s="8" t="s">
        <v>76</v>
      </c>
      <c r="J33" s="2" t="s">
        <v>69</v>
      </c>
    </row>
    <row r="34" spans="3:10" ht="12.75">
      <c r="C34" s="4"/>
      <c r="D34" s="4"/>
      <c r="E34" s="4"/>
      <c r="F34" s="4" t="s">
        <v>77</v>
      </c>
      <c r="G34" s="4"/>
      <c r="H34" s="4"/>
      <c r="I34" s="4"/>
      <c r="J34" s="2" t="s">
        <v>70</v>
      </c>
    </row>
    <row r="35" spans="3:10" ht="12.75">
      <c r="C35" s="4"/>
      <c r="D35" s="4"/>
      <c r="E35" s="4"/>
      <c r="F35" s="4"/>
      <c r="G35" s="4"/>
      <c r="H35" s="4"/>
      <c r="I35" s="4"/>
      <c r="J35" s="2"/>
    </row>
    <row r="36" spans="1:9" ht="12.75">
      <c r="A36" t="s">
        <v>27</v>
      </c>
      <c r="C36" s="4"/>
      <c r="D36" s="4"/>
      <c r="E36" s="4"/>
      <c r="F36" s="4"/>
      <c r="G36" s="4"/>
      <c r="H36" s="4"/>
      <c r="I36" s="4"/>
    </row>
    <row r="37" spans="1:9" ht="12.75">
      <c r="A37" t="s">
        <v>26</v>
      </c>
      <c r="C37" s="4"/>
      <c r="D37" s="4"/>
      <c r="E37" s="4"/>
      <c r="F37" s="4"/>
      <c r="G37" s="4"/>
      <c r="H37" s="4"/>
      <c r="I37" s="4"/>
    </row>
    <row r="38" spans="1:9" ht="12.75">
      <c r="A38" t="s">
        <v>33</v>
      </c>
      <c r="C38" s="4"/>
      <c r="D38" s="4"/>
      <c r="E38" s="4"/>
      <c r="F38" s="4"/>
      <c r="G38" s="4"/>
      <c r="H38" s="4"/>
      <c r="I38" s="4"/>
    </row>
    <row r="39" ht="12.75">
      <c r="A39" t="s">
        <v>34</v>
      </c>
    </row>
    <row r="40" ht="12.75">
      <c r="A40" t="s">
        <v>35</v>
      </c>
    </row>
    <row r="41" ht="12.75">
      <c r="A41" t="s">
        <v>36</v>
      </c>
    </row>
    <row r="42" ht="12.75">
      <c r="A42" t="s">
        <v>37</v>
      </c>
    </row>
    <row r="43" ht="12.75">
      <c r="A43" t="s">
        <v>38</v>
      </c>
    </row>
    <row r="44" ht="12.75">
      <c r="A44" t="s">
        <v>39</v>
      </c>
    </row>
    <row r="45" ht="12.75">
      <c r="A45" t="s">
        <v>40</v>
      </c>
    </row>
    <row r="46" ht="12.75">
      <c r="A46" t="s">
        <v>41</v>
      </c>
    </row>
    <row r="47" ht="12.75">
      <c r="A47" t="s">
        <v>42</v>
      </c>
    </row>
    <row r="48" ht="12.75">
      <c r="A48" t="s">
        <v>43</v>
      </c>
    </row>
    <row r="49" ht="12.75">
      <c r="A49" t="s">
        <v>44</v>
      </c>
    </row>
    <row r="50" ht="12.75">
      <c r="A50" t="s">
        <v>45</v>
      </c>
    </row>
    <row r="51" ht="12.75">
      <c r="A51" t="s">
        <v>49</v>
      </c>
    </row>
    <row r="52" ht="12.75">
      <c r="A52" t="s">
        <v>50</v>
      </c>
    </row>
    <row r="53" ht="12.75">
      <c r="A53" t="s">
        <v>51</v>
      </c>
    </row>
    <row r="54" ht="12.75">
      <c r="A54" s="2" t="s">
        <v>52</v>
      </c>
    </row>
    <row r="55" ht="12.75">
      <c r="A55" s="2" t="s">
        <v>53</v>
      </c>
    </row>
    <row r="56" ht="12.75">
      <c r="A56" s="2" t="s">
        <v>54</v>
      </c>
    </row>
    <row r="57" ht="12.75">
      <c r="A57" s="2" t="s">
        <v>55</v>
      </c>
    </row>
    <row r="58" ht="12.75">
      <c r="A58" s="2" t="s">
        <v>56</v>
      </c>
    </row>
    <row r="59" ht="12.75">
      <c r="A59" s="2" t="s">
        <v>57</v>
      </c>
    </row>
    <row r="60" ht="12.75">
      <c r="A60" s="2" t="s">
        <v>58</v>
      </c>
    </row>
    <row r="61" ht="12.75">
      <c r="A61" s="2" t="s">
        <v>59</v>
      </c>
    </row>
    <row r="62" ht="12.75">
      <c r="A62" s="7" t="s">
        <v>63</v>
      </c>
    </row>
    <row r="63" ht="12.75">
      <c r="A63" s="7" t="s">
        <v>64</v>
      </c>
    </row>
    <row r="64" ht="12.75">
      <c r="A64" s="7" t="s">
        <v>65</v>
      </c>
    </row>
    <row r="65" ht="12.75">
      <c r="A65" s="7" t="s">
        <v>78</v>
      </c>
    </row>
    <row r="66" ht="12.75">
      <c r="A66" s="7" t="s">
        <v>79</v>
      </c>
    </row>
    <row r="67" ht="12.75">
      <c r="A67" t="s">
        <v>80</v>
      </c>
    </row>
    <row r="68" ht="12.75">
      <c r="A68" t="s">
        <v>81</v>
      </c>
    </row>
    <row r="69" ht="12.75">
      <c r="A69" t="s">
        <v>82</v>
      </c>
    </row>
    <row r="70" ht="12.75">
      <c r="A70" t="s">
        <v>83</v>
      </c>
    </row>
    <row r="71" ht="12.75">
      <c r="A71" t="s">
        <v>84</v>
      </c>
    </row>
    <row r="73" ht="12.75">
      <c r="A73" t="s">
        <v>60</v>
      </c>
    </row>
    <row r="74" ht="12.75">
      <c r="A74" t="s">
        <v>61</v>
      </c>
    </row>
    <row r="75" ht="12.75">
      <c r="A75" t="s">
        <v>62</v>
      </c>
    </row>
  </sheetData>
  <printOptions/>
  <pageMargins left="0.75" right="0.75" top="1" bottom="1" header="0.5" footer="0.5"/>
  <pageSetup fitToHeight="2" fitToWidth="2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VAN BELLE Jean Marc</dc:creator>
  <cp:keywords/>
  <dc:description/>
  <cp:lastModifiedBy>VAN BELLE Jean Marc</cp:lastModifiedBy>
  <cp:lastPrinted>2010-02-05T21:35:17Z</cp:lastPrinted>
  <dcterms:created xsi:type="dcterms:W3CDTF">2010-02-05T14:42:09Z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